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quali-my.sharepoint.com/personal/lucas_silva_araguaiasaneamento_com_br/Documents/Documentos/Araguaia Saneamento/OPERAÇÃO/Plano de ação - Termo de Compromisso/Item 2.6.1/"/>
    </mc:Choice>
  </mc:AlternateContent>
  <xr:revisionPtr revIDLastSave="1107" documentId="8_{0F59D9E2-DF73-4651-B66D-23BDAC773D25}" xr6:coauthVersionLast="47" xr6:coauthVersionMax="47" xr10:uidLastSave="{8843A1A1-0C45-4D5A-BE96-378209CF107A}"/>
  <workbookProtection workbookAlgorithmName="SHA-512" workbookHashValue="48oj4NRBI6wHW7sqxmuc9lE+84rBJoTWxEPnm9MQ/IXf+FWDSpWVBHAduYz8IcLE2Rp+eYTPWYbIbzJokV3clw==" workbookSaltValue="Sjx+lRigfKx7QBP32fizBg==" workbookSpinCount="100000" lockStructure="1"/>
  <bookViews>
    <workbookView xWindow="-108" yWindow="-108" windowWidth="23256" windowHeight="12456" activeTab="3" xr2:uid="{C0C29550-3662-479D-AE6B-998284B112FC}"/>
  </bookViews>
  <sheets>
    <sheet name="Indicadores" sheetId="8" r:id="rId1"/>
    <sheet name="Dados - SES" sheetId="9" r:id="rId2"/>
    <sheet name="Dados gerais - SAA" sheetId="1" r:id="rId3"/>
    <sheet name="Gráficos - Água" sheetId="11" r:id="rId4"/>
    <sheet name="Gráficos - Esgoto" sheetId="2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" l="1"/>
  <c r="AD13" i="1"/>
  <c r="AC13" i="1"/>
  <c r="AC5" i="1" s="1"/>
  <c r="AB13" i="1"/>
  <c r="AB5" i="1" s="1"/>
  <c r="AA13" i="1"/>
  <c r="AA5" i="1" s="1"/>
  <c r="Z13" i="1"/>
  <c r="Z5" i="1" s="1"/>
  <c r="Y13" i="1"/>
  <c r="Y5" i="1" s="1"/>
  <c r="X13" i="1"/>
  <c r="X5" i="1" s="1"/>
  <c r="W13" i="1"/>
  <c r="W5" i="1" s="1"/>
  <c r="V13" i="1"/>
  <c r="V5" i="1" s="1"/>
  <c r="U13" i="1"/>
  <c r="U5" i="1" s="1"/>
  <c r="T13" i="1"/>
  <c r="T5" i="1" s="1"/>
  <c r="AE5" i="1"/>
  <c r="AD5" i="1"/>
  <c r="H3" i="9" l="1"/>
  <c r="I13" i="1" l="1"/>
  <c r="H13" i="1"/>
  <c r="G13" i="1"/>
  <c r="F13" i="1"/>
  <c r="E13" i="1"/>
  <c r="D13" i="1"/>
  <c r="C13" i="1"/>
  <c r="C11" i="1"/>
  <c r="D11" i="1"/>
  <c r="E11" i="1"/>
  <c r="F11" i="1"/>
  <c r="G11" i="1"/>
  <c r="H11" i="1"/>
  <c r="I11" i="1"/>
  <c r="I5" i="1" l="1"/>
  <c r="I9" i="1" s="1"/>
  <c r="D5" i="1" l="1"/>
  <c r="D9" i="1" s="1"/>
  <c r="C5" i="1"/>
  <c r="C9" i="1" s="1"/>
  <c r="G5" i="1" l="1"/>
  <c r="G9" i="1" s="1"/>
  <c r="E5" i="1"/>
  <c r="E9" i="1" s="1"/>
  <c r="F5" i="1"/>
  <c r="F9" i="1" s="1"/>
  <c r="H5" i="1"/>
  <c r="H9" i="1" s="1"/>
  <c r="E4" i="1" l="1"/>
  <c r="G4" i="1"/>
  <c r="F4" i="1"/>
  <c r="H4" i="1"/>
</calcChain>
</file>

<file path=xl/sharedStrings.xml><?xml version="1.0" encoding="utf-8"?>
<sst xmlns="http://schemas.openxmlformats.org/spreadsheetml/2006/main" count="133" uniqueCount="55">
  <si>
    <t>Mês</t>
  </si>
  <si>
    <t>Volume Produzido Água (m³)</t>
  </si>
  <si>
    <t>Volume Tratado de Esgoto (m³)</t>
  </si>
  <si>
    <t>Perdas na Distribuição - IDP (%)</t>
  </si>
  <si>
    <t>Índices</t>
  </si>
  <si>
    <t>Quantidade de Economias Ativas</t>
  </si>
  <si>
    <t>Índice</t>
  </si>
  <si>
    <t>Cobertura de Água</t>
  </si>
  <si>
    <t>taxa de ocupação</t>
  </si>
  <si>
    <t>Ligações Ativas</t>
  </si>
  <si>
    <t>Ligações Água</t>
  </si>
  <si>
    <t>População Total</t>
  </si>
  <si>
    <t>População Atendida</t>
  </si>
  <si>
    <t>População atendida água</t>
  </si>
  <si>
    <t>Atendimento de Água</t>
  </si>
  <si>
    <t>Hidrometração</t>
  </si>
  <si>
    <t>Índice de Cobertura de Água</t>
  </si>
  <si>
    <t xml:space="preserve">Número de vazamentos totais. </t>
  </si>
  <si>
    <t>Sistema de Abastecimento de Água</t>
  </si>
  <si>
    <t>Sistema de Esgotamento Sanitário</t>
  </si>
  <si>
    <t>Status</t>
  </si>
  <si>
    <t>Índice de Atendimento de Esgoto</t>
  </si>
  <si>
    <t>Índice de Tratamento</t>
  </si>
  <si>
    <t>Economias Ativas</t>
  </si>
  <si>
    <t>ok</t>
  </si>
  <si>
    <t>Volume micromedido Água (m³)</t>
  </si>
  <si>
    <t>Volume de Perdas (m³)</t>
  </si>
  <si>
    <t>Extensão de Redes de Distribuição (m)</t>
  </si>
  <si>
    <t>Índice de Conformidade  - Qualidade de Água</t>
  </si>
  <si>
    <t>Conformidade - Qualidade de Água</t>
  </si>
  <si>
    <t>Índice de Tratamento de Esgoto</t>
  </si>
  <si>
    <t>Quantidade de Vazamentos Totais</t>
  </si>
  <si>
    <t>Índice de Atendimento de Água</t>
  </si>
  <si>
    <t>Definição</t>
  </si>
  <si>
    <t>Índice de hidrometração</t>
  </si>
  <si>
    <t>Volume Produzido de Água (gta1001 – código SINISA)</t>
  </si>
  <si>
    <t>Extensão de rede de distribuição de água (gta1102 – Cód. SINISA)</t>
  </si>
  <si>
    <t>Economias Ativas (gta0003 – Código SINISA)</t>
  </si>
  <si>
    <t>Índice de Perdas na Distribuição (IPD)</t>
  </si>
  <si>
    <t xml:space="preserve">Volume de perdas reais de água (gta1218 – Cód. SINISA) </t>
  </si>
  <si>
    <t>É o total de água disponibilizada pelo sistema de abastecimento (tratada nas ETA’s, proveniente de poços ou recebida de outros sistemas), antes de entrar na rede de distribuição.</t>
  </si>
  <si>
    <t>Quantidade de unidades consumidoras ligadas à rede de abastecimento de água que estão em efetivo funcionamento e recebendo fornecimento.</t>
  </si>
  <si>
    <t xml:space="preserve"> % de amostras de água analisadas que atendem aos padrões de potabilidade estabelecidos pela legislação vigente.</t>
  </si>
  <si>
    <t>Quantidade de água perdida fisicamente no sistema de distribuição, principalmente por vazamentos em tubulações, conexões e reservatórios.</t>
  </si>
  <si>
    <t xml:space="preserve"> % do volume de água produzido que não é consumido ou faturado, devido a perdas físicas (vazamentos) e/ou perdas comerciais (fraudes, erros de medição).</t>
  </si>
  <si>
    <t>Comprimento total das tubulações destinadas a conduzir a água potável até os consumidores finais.</t>
  </si>
  <si>
    <t xml:space="preserve"> % da população urbana com acesso a água tratada por meio de conexão a rede pública.</t>
  </si>
  <si>
    <t xml:space="preserve"> % de áreas com rede disponível para conexão.</t>
  </si>
  <si>
    <t>Quantidade de ocorrências de rompimentos ou fissuras em tubulações, conexões e equipamentos da rede de distribuição de água durante um período.</t>
  </si>
  <si>
    <t>Quantidade total de esgoto que passa por processos de tratamento em estações antes de ser lançado em corpos d’água.</t>
  </si>
  <si>
    <t>% do esgoto coletado que recebe tratamento antes de ser lançado em corpos d’água</t>
  </si>
  <si>
    <t>Número de unidades consumidoras efetivamente ligadas à rede coletora de esgoto e com o serviço em funcionamento.</t>
  </si>
  <si>
    <t xml:space="preserve"> % de ligação de água (ou economias atendidas) com hidrômetros funcionando corretamento.</t>
  </si>
  <si>
    <t>Volume Tratado de Esgoto</t>
  </si>
  <si>
    <t xml:space="preserve"> % da população urbana que têm esgoto coletado pelo sistema de rede disponível em relação à população total atendivél.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</si>
</sst>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;\-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FFFF"/>
      <name val="Aptos Narrow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E28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 readingOrder="1"/>
    </xf>
    <xf numFmtId="17" fontId="4" fillId="2" borderId="1" xfId="0" applyNumberFormat="1" applyFont="1" applyFill="1" applyBorder="1" applyAlignment="1">
      <alignment horizontal="center" vertical="center" wrapText="1" readingOrder="1"/>
    </xf>
    <xf numFmtId="37" fontId="3" fillId="0" borderId="1" xfId="2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3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Normal" xfId="0" builtinId="0"/>
    <cellStyle name="Porcentagem" xfId="1" builtinId="5"/>
    <cellStyle name="Vírgula" xfId="3" builtinId="3"/>
    <cellStyle name="Vírgula 2" xfId="2" xr:uid="{0272AB7F-728E-4618-AE28-09B3E06B9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SAA'!$B$5</c:f>
              <c:strCache>
                <c:ptCount val="1"/>
                <c:pt idx="0">
                  <c:v>Volume Produzido Água (m³)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SAA'!$C$5:$I$5</c:f>
              <c:numCache>
                <c:formatCode>#,##0_);\(#,##0\)</c:formatCode>
                <c:ptCount val="7"/>
                <c:pt idx="0">
                  <c:v>197344.14</c:v>
                </c:pt>
                <c:pt idx="1">
                  <c:v>201003.73</c:v>
                </c:pt>
                <c:pt idx="2">
                  <c:v>198332.4</c:v>
                </c:pt>
                <c:pt idx="3">
                  <c:v>204483.84</c:v>
                </c:pt>
                <c:pt idx="4">
                  <c:v>209808.5888</c:v>
                </c:pt>
                <c:pt idx="5">
                  <c:v>220230.21</c:v>
                </c:pt>
                <c:pt idx="6">
                  <c:v>229857.6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3-4CF5-8F99-CE5714059A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57314031"/>
        <c:axId val="657314991"/>
      </c:barChart>
      <c:catAx>
        <c:axId val="65731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7314991"/>
        <c:crosses val="autoZero"/>
        <c:auto val="1"/>
        <c:lblAlgn val="ctr"/>
        <c:lblOffset val="100"/>
        <c:noMultiLvlLbl val="0"/>
      </c:catAx>
      <c:valAx>
        <c:axId val="65731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(m³)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7314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Quantidade de Vazamentos Totais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SAA'!$B$15</c:f>
              <c:strCache>
                <c:ptCount val="1"/>
                <c:pt idx="0">
                  <c:v>Quantidade de Vazamentos Totais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SAA'!$C$15:$I$15</c:f>
              <c:numCache>
                <c:formatCode>General</c:formatCode>
                <c:ptCount val="7"/>
                <c:pt idx="0">
                  <c:v>161</c:v>
                </c:pt>
                <c:pt idx="1">
                  <c:v>207</c:v>
                </c:pt>
                <c:pt idx="2">
                  <c:v>135</c:v>
                </c:pt>
                <c:pt idx="3">
                  <c:v>170</c:v>
                </c:pt>
                <c:pt idx="4">
                  <c:v>170</c:v>
                </c:pt>
                <c:pt idx="5">
                  <c:v>139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4-46FE-BCB1-A697F96D14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61434688"/>
        <c:axId val="261435168"/>
      </c:barChart>
      <c:catAx>
        <c:axId val="2614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35168"/>
        <c:crosses val="autoZero"/>
        <c:auto val="1"/>
        <c:lblAlgn val="ctr"/>
        <c:lblOffset val="100"/>
        <c:noMultiLvlLbl val="0"/>
      </c:catAx>
      <c:valAx>
        <c:axId val="2614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vazamentos totais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3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- SES'!$A$3</c:f>
              <c:strCache>
                <c:ptCount val="1"/>
                <c:pt idx="0">
                  <c:v>Volume Tratado de Esgoto (m³)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- SES'!$B$1:$H$2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- SES'!$B$3:$H$3</c:f>
              <c:numCache>
                <c:formatCode>#,##0_);\(#,##0\)</c:formatCode>
                <c:ptCount val="7"/>
                <c:pt idx="0">
                  <c:v>12126.400000000001</c:v>
                </c:pt>
                <c:pt idx="1">
                  <c:v>14879.2</c:v>
                </c:pt>
                <c:pt idx="2">
                  <c:v>10543.2</c:v>
                </c:pt>
                <c:pt idx="3">
                  <c:v>11232.8</c:v>
                </c:pt>
                <c:pt idx="4" formatCode="#,##0;\(#,##0\);\-">
                  <c:v>11573.6</c:v>
                </c:pt>
                <c:pt idx="5" formatCode="#,##0;\(#,##0\);\-">
                  <c:v>11357.6</c:v>
                </c:pt>
                <c:pt idx="6" formatCode="#,##0">
                  <c:v>11573.6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1-42F6-A61F-079A846B5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61407808"/>
        <c:axId val="261409728"/>
      </c:barChart>
      <c:catAx>
        <c:axId val="2614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09728"/>
        <c:crosses val="autoZero"/>
        <c:auto val="1"/>
        <c:lblAlgn val="ctr"/>
        <c:lblOffset val="100"/>
        <c:noMultiLvlLbl val="0"/>
      </c:catAx>
      <c:valAx>
        <c:axId val="2614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(m³)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Quantidade de Economias Ativas -</a:t>
            </a:r>
            <a:r>
              <a:rPr lang="en-US" b="1" baseline="0"/>
              <a:t> Esgoto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- SES'!$A$4</c:f>
              <c:strCache>
                <c:ptCount val="1"/>
                <c:pt idx="0">
                  <c:v>Quantidade de Economias Ativas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- SES'!$B$1:$H$2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- SES'!$B$4:$H$4</c:f>
              <c:numCache>
                <c:formatCode>#,##0</c:formatCode>
                <c:ptCount val="7"/>
                <c:pt idx="0">
                  <c:v>1447</c:v>
                </c:pt>
                <c:pt idx="1">
                  <c:v>1443</c:v>
                </c:pt>
                <c:pt idx="2">
                  <c:v>1445</c:v>
                </c:pt>
                <c:pt idx="3">
                  <c:v>1446</c:v>
                </c:pt>
                <c:pt idx="4">
                  <c:v>1447</c:v>
                </c:pt>
                <c:pt idx="5">
                  <c:v>1446</c:v>
                </c:pt>
                <c:pt idx="6">
                  <c:v>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F-41AB-9BA6-135A80982E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61438048"/>
        <c:axId val="261438528"/>
      </c:barChart>
      <c:catAx>
        <c:axId val="2614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38528"/>
        <c:crosses val="autoZero"/>
        <c:auto val="1"/>
        <c:lblAlgn val="ctr"/>
        <c:lblOffset val="100"/>
        <c:noMultiLvlLbl val="0"/>
      </c:catAx>
      <c:valAx>
        <c:axId val="2614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quant.</a:t>
                </a:r>
                <a:r>
                  <a:rPr lang="pt-BR" baseline="0"/>
                  <a:t> economias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Índice de Atendimento de Esgoto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- SES'!$A$5</c:f>
              <c:strCache>
                <c:ptCount val="1"/>
                <c:pt idx="0">
                  <c:v>Índice de Atendimento de Esgoto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- SES'!$B$1:$H$2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- SES'!$B$5:$H$5</c:f>
              <c:numCache>
                <c:formatCode>0%</c:formatCode>
                <c:ptCount val="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5-4F70-81A6-9B6753658C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61427968"/>
        <c:axId val="261428448"/>
      </c:barChart>
      <c:catAx>
        <c:axId val="2614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28448"/>
        <c:crosses val="autoZero"/>
        <c:auto val="1"/>
        <c:lblAlgn val="ctr"/>
        <c:lblOffset val="100"/>
        <c:noMultiLvlLbl val="0"/>
      </c:catAx>
      <c:valAx>
        <c:axId val="2614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Porcentagem de atendimento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2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Índice</a:t>
            </a:r>
            <a:r>
              <a:rPr lang="en-US" baseline="0"/>
              <a:t> de Tratamento de Esgoto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- SES'!$A$6</c:f>
              <c:strCache>
                <c:ptCount val="1"/>
                <c:pt idx="0">
                  <c:v>Índice de Tratamento de Esgoto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- SES'!$B$1:$H$2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- SES'!$B$6:$H$6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B-4959-B50A-DD4F1ABF5F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61464448"/>
        <c:axId val="261459168"/>
      </c:barChart>
      <c:catAx>
        <c:axId val="26146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59168"/>
        <c:crosses val="autoZero"/>
        <c:auto val="1"/>
        <c:lblAlgn val="ctr"/>
        <c:lblOffset val="100"/>
        <c:noMultiLvlLbl val="0"/>
      </c:catAx>
      <c:valAx>
        <c:axId val="2614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Porcentagem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146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SAA'!$B$7</c:f>
              <c:strCache>
                <c:ptCount val="1"/>
                <c:pt idx="0">
                  <c:v>Perdas na Distribuição - IDP (%)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SAA'!$C$3:$H$4</c:f>
              <c:multiLvlStrCache>
                <c:ptCount val="6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</c:lvl>
              </c:multiLvlStrCache>
            </c:multiLvlStrRef>
          </c:cat>
          <c:val>
            <c:numRef>
              <c:f>'Dados gerais - SAA'!$C$7:$H$7</c:f>
              <c:numCache>
                <c:formatCode>0%</c:formatCode>
                <c:ptCount val="6"/>
                <c:pt idx="0">
                  <c:v>0.38</c:v>
                </c:pt>
                <c:pt idx="1">
                  <c:v>0.39</c:v>
                </c:pt>
                <c:pt idx="2">
                  <c:v>0.4</c:v>
                </c:pt>
                <c:pt idx="3">
                  <c:v>0.41</c:v>
                </c:pt>
                <c:pt idx="4">
                  <c:v>0.38440000000000002</c:v>
                </c:pt>
                <c:pt idx="5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D-49B3-9499-42D546503C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57322191"/>
        <c:axId val="657315951"/>
      </c:barChart>
      <c:catAx>
        <c:axId val="65732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7315951"/>
        <c:crosses val="autoZero"/>
        <c:auto val="1"/>
        <c:lblAlgn val="ctr"/>
        <c:lblOffset val="100"/>
        <c:noMultiLvlLbl val="0"/>
      </c:catAx>
      <c:valAx>
        <c:axId val="65731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Índice de Perdas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7322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Quantidade de Economias Ativas - Água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SAA'!$B$6</c:f>
              <c:strCache>
                <c:ptCount val="1"/>
                <c:pt idx="0">
                  <c:v>Quantidade de Economias Ativas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SAA'!$C$6:$I$6</c:f>
              <c:numCache>
                <c:formatCode>#,##0</c:formatCode>
                <c:ptCount val="7"/>
                <c:pt idx="0">
                  <c:v>14290</c:v>
                </c:pt>
                <c:pt idx="1">
                  <c:v>14306</c:v>
                </c:pt>
                <c:pt idx="2">
                  <c:v>14358</c:v>
                </c:pt>
                <c:pt idx="3">
                  <c:v>14379</c:v>
                </c:pt>
                <c:pt idx="4">
                  <c:v>14432</c:v>
                </c:pt>
                <c:pt idx="5">
                  <c:v>14477</c:v>
                </c:pt>
                <c:pt idx="6">
                  <c:v>14563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8-499C-A793-2FC67213D0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721719775"/>
        <c:axId val="1721720735"/>
      </c:barChart>
      <c:catAx>
        <c:axId val="172171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1720735"/>
        <c:crosses val="autoZero"/>
        <c:auto val="1"/>
        <c:lblAlgn val="ctr"/>
        <c:lblOffset val="100"/>
        <c:noMultiLvlLbl val="0"/>
      </c:catAx>
      <c:valAx>
        <c:axId val="172172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economias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171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Volume de Perdas (m³)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SAA'!$B$9</c:f>
              <c:strCache>
                <c:ptCount val="1"/>
                <c:pt idx="0">
                  <c:v>Volume de Perdas (m³)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SAA'!$C$9:$I$9</c:f>
              <c:numCache>
                <c:formatCode>#,##0_ ;\-#,##0\ </c:formatCode>
                <c:ptCount val="7"/>
                <c:pt idx="0">
                  <c:v>74990.773200000011</c:v>
                </c:pt>
                <c:pt idx="1">
                  <c:v>78391.454700000002</c:v>
                </c:pt>
                <c:pt idx="2">
                  <c:v>79332.960000000006</c:v>
                </c:pt>
                <c:pt idx="3">
                  <c:v>83838.374400000001</c:v>
                </c:pt>
                <c:pt idx="4">
                  <c:v>80650.421534720008</c:v>
                </c:pt>
                <c:pt idx="5">
                  <c:v>85889.781900000002</c:v>
                </c:pt>
                <c:pt idx="6">
                  <c:v>91943.040000000008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C-4062-9B64-896BDA3660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47783983"/>
        <c:axId val="147781583"/>
      </c:barChart>
      <c:catAx>
        <c:axId val="14778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781583"/>
        <c:crosses val="autoZero"/>
        <c:auto val="1"/>
        <c:lblAlgn val="ctr"/>
        <c:lblOffset val="100"/>
        <c:noMultiLvlLbl val="0"/>
      </c:catAx>
      <c:valAx>
        <c:axId val="14778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Volume de perdas</a:t>
                </a:r>
                <a:r>
                  <a:rPr lang="pt-BR" baseline="0"/>
                  <a:t> (m³)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78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Cobertura de Água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SAA'!$B$10</c:f>
              <c:strCache>
                <c:ptCount val="1"/>
                <c:pt idx="0">
                  <c:v>Cobertura de Água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SAA'!$C$10:$I$10</c:f>
              <c:numCache>
                <c:formatCode>0%</c:formatCode>
                <c:ptCount val="7"/>
                <c:pt idx="0">
                  <c:v>0.746</c:v>
                </c:pt>
                <c:pt idx="1">
                  <c:v>0.746</c:v>
                </c:pt>
                <c:pt idx="2">
                  <c:v>0.746</c:v>
                </c:pt>
                <c:pt idx="3">
                  <c:v>0.746</c:v>
                </c:pt>
                <c:pt idx="4">
                  <c:v>0.746</c:v>
                </c:pt>
                <c:pt idx="5">
                  <c:v>0.746</c:v>
                </c:pt>
                <c:pt idx="6">
                  <c:v>0.746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7-4420-A289-107F19560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61331839"/>
        <c:axId val="161332319"/>
      </c:barChart>
      <c:catAx>
        <c:axId val="16133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332319"/>
        <c:crosses val="autoZero"/>
        <c:auto val="1"/>
        <c:lblAlgn val="ctr"/>
        <c:lblOffset val="100"/>
        <c:noMultiLvlLbl val="0"/>
      </c:catAx>
      <c:valAx>
        <c:axId val="16133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Cobertura</a:t>
                </a:r>
                <a:r>
                  <a:rPr lang="pt-BR" baseline="0"/>
                  <a:t>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331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SAA'!$B$11</c:f>
              <c:strCache>
                <c:ptCount val="1"/>
                <c:pt idx="0">
                  <c:v>Extensão de Redes de Distribuição (m)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SAA'!$C$11:$I$11</c:f>
              <c:numCache>
                <c:formatCode>#,##0</c:formatCode>
                <c:ptCount val="7"/>
                <c:pt idx="0">
                  <c:v>400171.24</c:v>
                </c:pt>
                <c:pt idx="1">
                  <c:v>400171.24</c:v>
                </c:pt>
                <c:pt idx="2">
                  <c:v>400886.24</c:v>
                </c:pt>
                <c:pt idx="3">
                  <c:v>400886.24</c:v>
                </c:pt>
                <c:pt idx="4">
                  <c:v>401436.24</c:v>
                </c:pt>
                <c:pt idx="5">
                  <c:v>401436.24</c:v>
                </c:pt>
                <c:pt idx="6">
                  <c:v>401436.24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9-4A61-9F37-8D50FBF02E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516673119"/>
        <c:axId val="516669759"/>
      </c:barChart>
      <c:catAx>
        <c:axId val="51667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669759"/>
        <c:crosses val="autoZero"/>
        <c:auto val="1"/>
        <c:lblAlgn val="ctr"/>
        <c:lblOffset val="100"/>
        <c:noMultiLvlLbl val="0"/>
      </c:catAx>
      <c:valAx>
        <c:axId val="51666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Extensão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67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Hidrometração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SAA'!$B$12</c:f>
              <c:strCache>
                <c:ptCount val="1"/>
                <c:pt idx="0">
                  <c:v>Hidrometração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SAA'!$C$12:$I$12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E-4983-AF98-A04E77212B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942802543"/>
        <c:axId val="1942808783"/>
      </c:barChart>
      <c:catAx>
        <c:axId val="194280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2808783"/>
        <c:crosses val="autoZero"/>
        <c:auto val="1"/>
        <c:lblAlgn val="ctr"/>
        <c:lblOffset val="100"/>
        <c:noMultiLvlLbl val="0"/>
      </c:catAx>
      <c:valAx>
        <c:axId val="194280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Porcentagem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280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Índice de Atendimento de Água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SAA'!$B$13</c:f>
              <c:strCache>
                <c:ptCount val="1"/>
                <c:pt idx="0">
                  <c:v>Índice de Atendimento de Água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SAA'!$C$13:$I$13</c:f>
              <c:numCache>
                <c:formatCode>0%</c:formatCode>
                <c:ptCount val="7"/>
                <c:pt idx="0">
                  <c:v>0.56523540735423661</c:v>
                </c:pt>
                <c:pt idx="1">
                  <c:v>0.56674279748115752</c:v>
                </c:pt>
                <c:pt idx="2">
                  <c:v>0.5685014192958987</c:v>
                </c:pt>
                <c:pt idx="3">
                  <c:v>0.57043949231622559</c:v>
                </c:pt>
                <c:pt idx="4">
                  <c:v>0.57212633364873233</c:v>
                </c:pt>
                <c:pt idx="5">
                  <c:v>0.57442330908023098</c:v>
                </c:pt>
                <c:pt idx="6">
                  <c:v>0.57707918692290117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5-48FB-A5EB-455541395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64432383"/>
        <c:axId val="164432863"/>
      </c:barChart>
      <c:catAx>
        <c:axId val="16443238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432863"/>
        <c:crosses val="autoZero"/>
        <c:auto val="1"/>
        <c:lblAlgn val="ctr"/>
        <c:lblOffset val="100"/>
        <c:noMultiLvlLbl val="0"/>
      </c:catAx>
      <c:valAx>
        <c:axId val="16443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Pocentagem</a:t>
                </a:r>
                <a:r>
                  <a:rPr lang="pt-BR" baseline="0"/>
                  <a:t>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43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Conformidade - Qualidade de Água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gerais - SAA'!$B$14</c:f>
              <c:strCache>
                <c:ptCount val="1"/>
                <c:pt idx="0">
                  <c:v>Conformidade - Qualidade de Água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'Dados gerais - SAA'!$C$3:$I$4</c:f>
              <c:multiLvlStrCache>
                <c:ptCount val="7"/>
                <c:lvl>
                  <c:pt idx="0">
                    <c:v>jan/25</c:v>
                  </c:pt>
                  <c:pt idx="1">
                    <c:v>fev/25</c:v>
                  </c:pt>
                  <c:pt idx="2">
                    <c:v>mar/25</c:v>
                  </c:pt>
                  <c:pt idx="3">
                    <c:v>abr/25</c:v>
                  </c:pt>
                  <c:pt idx="4">
                    <c:v>mai/25</c:v>
                  </c:pt>
                  <c:pt idx="5">
                    <c:v>jun/25</c:v>
                  </c:pt>
                  <c:pt idx="6">
                    <c:v>jul/25</c:v>
                  </c:pt>
                </c:lvl>
                <c:lvl>
                  <c:pt idx="0">
                    <c:v>Mês</c:v>
                  </c:pt>
                  <c:pt idx="1">
                    <c:v>Mês</c:v>
                  </c:pt>
                  <c:pt idx="2">
                    <c:v>Mês</c:v>
                  </c:pt>
                  <c:pt idx="3">
                    <c:v>Mês</c:v>
                  </c:pt>
                  <c:pt idx="4">
                    <c:v>Mês</c:v>
                  </c:pt>
                  <c:pt idx="5">
                    <c:v>Mês</c:v>
                  </c:pt>
                  <c:pt idx="6">
                    <c:v>Mês</c:v>
                  </c:pt>
                </c:lvl>
              </c:multiLvlStrCache>
            </c:multiLvlStrRef>
          </c:cat>
          <c:val>
            <c:numRef>
              <c:f>'Dados gerais - SAA'!$C$14:$I$14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6-4888-A9E9-4E93814322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74954719"/>
        <c:axId val="74956639"/>
      </c:barChart>
      <c:catAx>
        <c:axId val="7495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956639"/>
        <c:crosses val="autoZero"/>
        <c:auto val="1"/>
        <c:lblAlgn val="ctr"/>
        <c:lblOffset val="100"/>
        <c:noMultiLvlLbl val="0"/>
      </c:catAx>
      <c:valAx>
        <c:axId val="7495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Porcentagem (%)	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954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7620</xdr:rowOff>
    </xdr:from>
    <xdr:to>
      <xdr:col>8</xdr:col>
      <xdr:colOff>419100</xdr:colOff>
      <xdr:row>16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50D8F-5401-4790-9A51-91FE8C3BC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</xdr:colOff>
      <xdr:row>17</xdr:row>
      <xdr:rowOff>0</xdr:rowOff>
    </xdr:from>
    <xdr:to>
      <xdr:col>8</xdr:col>
      <xdr:colOff>396240</xdr:colOff>
      <xdr:row>32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A631CD-DBBD-43A2-BE43-85B036496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1</xdr:row>
      <xdr:rowOff>15240</xdr:rowOff>
    </xdr:from>
    <xdr:to>
      <xdr:col>17</xdr:col>
      <xdr:colOff>312420</xdr:colOff>
      <xdr:row>16</xdr:row>
      <xdr:rowOff>15240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E032960-0F92-4FEE-AB2A-9FC8AD0A6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17</xdr:row>
      <xdr:rowOff>15240</xdr:rowOff>
    </xdr:from>
    <xdr:to>
      <xdr:col>17</xdr:col>
      <xdr:colOff>312420</xdr:colOff>
      <xdr:row>32</xdr:row>
      <xdr:rowOff>15240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77F1990-FBA9-4399-BCDF-B2B622682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68580</xdr:colOff>
      <xdr:row>33</xdr:row>
      <xdr:rowOff>7620</xdr:rowOff>
    </xdr:from>
    <xdr:to>
      <xdr:col>8</xdr:col>
      <xdr:colOff>373380</xdr:colOff>
      <xdr:row>48</xdr:row>
      <xdr:rowOff>7620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42F5474-5F22-4394-AA5F-D7457C674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579120</xdr:colOff>
      <xdr:row>32</xdr:row>
      <xdr:rowOff>175260</xdr:rowOff>
    </xdr:from>
    <xdr:to>
      <xdr:col>17</xdr:col>
      <xdr:colOff>274320</xdr:colOff>
      <xdr:row>47</xdr:row>
      <xdr:rowOff>175260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FE1917C-3CF8-436F-A16E-B37F7C128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8</xdr:col>
      <xdr:colOff>304800</xdr:colOff>
      <xdr:row>66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7F77117-DFE1-4AF2-AAE9-5FC47F1EA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51</xdr:row>
      <xdr:rowOff>7620</xdr:rowOff>
    </xdr:from>
    <xdr:to>
      <xdr:col>17</xdr:col>
      <xdr:colOff>304800</xdr:colOff>
      <xdr:row>66</xdr:row>
      <xdr:rowOff>7620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497C50D-EBA9-498A-8FFB-7759CD073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8</xdr:col>
      <xdr:colOff>304800</xdr:colOff>
      <xdr:row>83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60FA243-4A58-4E08-8CCD-D08D37B48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68</xdr:row>
      <xdr:rowOff>7620</xdr:rowOff>
    </xdr:from>
    <xdr:to>
      <xdr:col>17</xdr:col>
      <xdr:colOff>304800</xdr:colOff>
      <xdr:row>83</xdr:row>
      <xdr:rowOff>7620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594DD72-2A97-41AA-94DB-AEF76A9F9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220980</xdr:colOff>
      <xdr:row>1</xdr:row>
      <xdr:rowOff>152400</xdr:rowOff>
    </xdr:from>
    <xdr:to>
      <xdr:col>15</xdr:col>
      <xdr:colOff>525780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762488-D8DD-4BDC-83A8-70226B79D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281940</xdr:colOff>
      <xdr:row>17</xdr:row>
      <xdr:rowOff>129540</xdr:rowOff>
    </xdr:from>
    <xdr:to>
      <xdr:col>7</xdr:col>
      <xdr:colOff>586740</xdr:colOff>
      <xdr:row>32</xdr:row>
      <xdr:rowOff>129540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803F4E-312E-4DDF-A7AD-1F429555D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152400</xdr:rowOff>
    </xdr:from>
    <xdr:to>
      <xdr:col>8</xdr:col>
      <xdr:colOff>0</xdr:colOff>
      <xdr:row>16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0D3E30B-4F99-4461-9281-FA8049AE4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228600</xdr:colOff>
      <xdr:row>17</xdr:row>
      <xdr:rowOff>129540</xdr:rowOff>
    </xdr:from>
    <xdr:to>
      <xdr:col>15</xdr:col>
      <xdr:colOff>533400</xdr:colOff>
      <xdr:row>32</xdr:row>
      <xdr:rowOff>129540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E285E17-B118-4494-B5AB-C7CEE27B7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raquali-my.sharepoint.com/personal/lucas_silva_araguaiasaneamento_com_br/Documents/Documentos/Araguaia%20Saneamento/OPERA&#199;&#195;O/PRODU&#199;&#195;O/BRK%20-%20SOC%20-%20ETE%20Ipiranga%20e%20ETE%20Primavera%20-%20Planilha%20para%20o%20c&#225;lculo%20de%20vaz&#227;o%20m&#233;dia.xlsx" TargetMode="External"/><Relationship Id="rId2" Type="http://schemas.microsoft.com/office/2019/04/relationships/externalLinkLongPath" Target="/personal/lucas_silva_araguaiasaneamento_com_br/Documents/Documentos/Araguaia%20Saneamento/OPERA&#199;&#195;O/PRODU&#199;&#195;O/BRK%20-%20SOC%20-%20ETE%20Ipiranga%20e%20ETE%20Primavera%20-%20Planilha%20para%20o%20c&#225;lculo%20de%20vaz&#227;o%20m&#233;dia.xlsx?C657EAC4" TargetMode="External"/><Relationship Id="rId1" Type="http://schemas.openxmlformats.org/officeDocument/2006/relationships/externalLinkPath" Target="file:///\\C657EAC4\BRK%20-%20SOC%20-%20ETE%20Ipiranga%20e%20ETE%20Primavera%20-%20Planilha%20para%20o%20c&#225;lculo%20de%20vaz&#227;o%20m&#233;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ransposição"/>
      <sheetName val="ETE Primavera (2020)"/>
      <sheetName val="ETE Ipiranga (2020)"/>
      <sheetName val="ETE Ipiranga (2021)"/>
      <sheetName val="ETE Primavera (2021)"/>
      <sheetName val="ETE Ipiranga (2022)"/>
      <sheetName val="ETE Primavera (2022)"/>
      <sheetName val="ETE Primavera (2023)"/>
      <sheetName val="ETE Ipiranga (2023)"/>
      <sheetName val="ETE Primavera (2024)"/>
      <sheetName val="ETE Ipiranga (2024)"/>
      <sheetName val="ETE Ipiranga (2025)"/>
      <sheetName val="ETE Primavera (202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G5"/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6B4F-A6F2-40D7-A6A5-2118C475CD79}">
  <dimension ref="A1:F11"/>
  <sheetViews>
    <sheetView showGridLines="0" zoomScaleNormal="100" workbookViewId="0">
      <selection activeCell="B2" sqref="B2"/>
    </sheetView>
  </sheetViews>
  <sheetFormatPr defaultRowHeight="14.4" x14ac:dyDescent="0.3"/>
  <cols>
    <col min="1" max="1" width="54" style="29" bestFit="1" customWidth="1"/>
    <col min="2" max="2" width="54" style="29" customWidth="1"/>
    <col min="3" max="3" width="6.33203125" style="29" bestFit="1" customWidth="1"/>
    <col min="4" max="4" width="29.88671875" style="29" bestFit="1" customWidth="1"/>
    <col min="5" max="5" width="53.6640625" style="29" bestFit="1" customWidth="1"/>
    <col min="6" max="6" width="6.33203125" style="29" bestFit="1" customWidth="1"/>
    <col min="7" max="16384" width="8.88671875" style="29"/>
  </cols>
  <sheetData>
    <row r="1" spans="1:6" x14ac:dyDescent="0.3">
      <c r="A1" s="27" t="s">
        <v>18</v>
      </c>
      <c r="B1" s="27" t="s">
        <v>33</v>
      </c>
      <c r="C1" s="27" t="s">
        <v>20</v>
      </c>
      <c r="D1" s="28" t="s">
        <v>19</v>
      </c>
      <c r="E1" s="28" t="s">
        <v>33</v>
      </c>
      <c r="F1" s="28" t="s">
        <v>20</v>
      </c>
    </row>
    <row r="2" spans="1:6" ht="28.8" x14ac:dyDescent="0.3">
      <c r="A2" s="15" t="s">
        <v>16</v>
      </c>
      <c r="B2" s="24" t="s">
        <v>47</v>
      </c>
      <c r="C2" s="15" t="s">
        <v>24</v>
      </c>
      <c r="D2" s="15" t="s">
        <v>21</v>
      </c>
      <c r="E2" s="24" t="s">
        <v>54</v>
      </c>
      <c r="F2" s="15" t="s">
        <v>24</v>
      </c>
    </row>
    <row r="3" spans="1:6" ht="28.8" x14ac:dyDescent="0.3">
      <c r="A3" s="15" t="s">
        <v>34</v>
      </c>
      <c r="B3" s="26" t="s">
        <v>52</v>
      </c>
      <c r="C3" s="15" t="s">
        <v>24</v>
      </c>
      <c r="D3" s="15" t="s">
        <v>53</v>
      </c>
      <c r="E3" s="24" t="s">
        <v>49</v>
      </c>
      <c r="F3" s="15" t="s">
        <v>24</v>
      </c>
    </row>
    <row r="4" spans="1:6" ht="28.8" x14ac:dyDescent="0.3">
      <c r="A4" s="15" t="s">
        <v>32</v>
      </c>
      <c r="B4" s="24" t="s">
        <v>46</v>
      </c>
      <c r="C4" s="15" t="s">
        <v>24</v>
      </c>
      <c r="D4" s="15" t="s">
        <v>22</v>
      </c>
      <c r="E4" s="24" t="s">
        <v>50</v>
      </c>
      <c r="F4" s="15" t="s">
        <v>24</v>
      </c>
    </row>
    <row r="5" spans="1:6" ht="43.2" x14ac:dyDescent="0.3">
      <c r="A5" s="15" t="s">
        <v>35</v>
      </c>
      <c r="B5" s="25" t="s">
        <v>40</v>
      </c>
      <c r="C5" s="15" t="s">
        <v>24</v>
      </c>
      <c r="D5" s="15" t="s">
        <v>23</v>
      </c>
      <c r="E5" s="25" t="s">
        <v>51</v>
      </c>
      <c r="F5" s="15" t="s">
        <v>24</v>
      </c>
    </row>
    <row r="6" spans="1:6" ht="34.200000000000003" customHeight="1" x14ac:dyDescent="0.3">
      <c r="A6" s="15" t="s">
        <v>36</v>
      </c>
      <c r="B6" s="25" t="s">
        <v>45</v>
      </c>
      <c r="C6" s="15" t="s">
        <v>24</v>
      </c>
    </row>
    <row r="7" spans="1:6" ht="43.2" x14ac:dyDescent="0.3">
      <c r="A7" s="15" t="s">
        <v>37</v>
      </c>
      <c r="B7" s="25" t="s">
        <v>41</v>
      </c>
      <c r="C7" s="15" t="s">
        <v>24</v>
      </c>
    </row>
    <row r="8" spans="1:6" ht="43.2" x14ac:dyDescent="0.3">
      <c r="A8" s="15" t="s">
        <v>38</v>
      </c>
      <c r="B8" s="24" t="s">
        <v>44</v>
      </c>
      <c r="C8" s="15" t="s">
        <v>24</v>
      </c>
    </row>
    <row r="9" spans="1:6" ht="43.2" x14ac:dyDescent="0.3">
      <c r="A9" s="15" t="s">
        <v>39</v>
      </c>
      <c r="B9" s="25" t="s">
        <v>43</v>
      </c>
      <c r="C9" s="15" t="s">
        <v>24</v>
      </c>
    </row>
    <row r="10" spans="1:6" ht="28.8" x14ac:dyDescent="0.3">
      <c r="A10" s="15" t="s">
        <v>28</v>
      </c>
      <c r="B10" s="24" t="s">
        <v>42</v>
      </c>
      <c r="C10" s="15" t="s">
        <v>24</v>
      </c>
    </row>
    <row r="11" spans="1:6" ht="43.2" x14ac:dyDescent="0.3">
      <c r="A11" s="15" t="s">
        <v>17</v>
      </c>
      <c r="B11" s="25" t="s">
        <v>48</v>
      </c>
      <c r="C11" s="15" t="s">
        <v>24</v>
      </c>
    </row>
  </sheetData>
  <sheetProtection algorithmName="SHA-512" hashValue="9jx7IS5IL3WmqsYa8K2TAXs3Ly8H1SFuMc+L3peF9W3Je59R9dtSlkixa2zaQOV9/Bj1cF4P/usJlKXHDXUGwg==" saltValue="zILRcQru18p8RtTmzwlpV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B072-10F2-4DF9-B123-DB3B7CE92803}">
  <dimension ref="A1:M7"/>
  <sheetViews>
    <sheetView showGridLines="0" workbookViewId="0">
      <selection activeCell="A6" sqref="A6"/>
    </sheetView>
  </sheetViews>
  <sheetFormatPr defaultRowHeight="14.4" x14ac:dyDescent="0.3"/>
  <cols>
    <col min="1" max="1" width="30.109375" style="29" bestFit="1" customWidth="1"/>
    <col min="2" max="2" width="8.109375" style="29" bestFit="1" customWidth="1"/>
    <col min="3" max="3" width="9.33203125" style="29" bestFit="1" customWidth="1"/>
    <col min="4" max="8" width="9.109375" style="29" bestFit="1" customWidth="1"/>
    <col min="9" max="15" width="8.88671875" style="29"/>
    <col min="16" max="16" width="15.109375" style="29" bestFit="1" customWidth="1"/>
    <col min="17" max="17" width="6.5546875" style="29" bestFit="1" customWidth="1"/>
    <col min="18" max="18" width="8.88671875" style="29"/>
    <col min="19" max="19" width="21.44140625" style="29" bestFit="1" customWidth="1"/>
    <col min="20" max="31" width="8.77734375" style="29" customWidth="1"/>
    <col min="32" max="16384" width="8.88671875" style="29"/>
  </cols>
  <sheetData>
    <row r="1" spans="1:13" x14ac:dyDescent="0.3">
      <c r="A1" s="34" t="s">
        <v>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</row>
    <row r="2" spans="1:13" x14ac:dyDescent="0.3">
      <c r="A2" s="34"/>
      <c r="B2" s="2">
        <v>45658</v>
      </c>
      <c r="C2" s="2">
        <v>45689</v>
      </c>
      <c r="D2" s="2">
        <v>45717</v>
      </c>
      <c r="E2" s="2">
        <v>45748</v>
      </c>
      <c r="F2" s="2">
        <v>45778</v>
      </c>
      <c r="G2" s="2">
        <v>45809</v>
      </c>
      <c r="H2" s="2">
        <v>45839</v>
      </c>
      <c r="I2" s="2">
        <v>45870</v>
      </c>
      <c r="J2" s="2">
        <v>45901</v>
      </c>
      <c r="K2" s="2">
        <v>45931</v>
      </c>
      <c r="L2" s="2">
        <v>45962</v>
      </c>
      <c r="M2" s="2">
        <v>45992</v>
      </c>
    </row>
    <row r="3" spans="1:13" x14ac:dyDescent="0.3">
      <c r="A3" s="32" t="s">
        <v>2</v>
      </c>
      <c r="B3" s="3">
        <v>12126.400000000001</v>
      </c>
      <c r="C3" s="3">
        <v>14879.2</v>
      </c>
      <c r="D3" s="3">
        <v>10543.2</v>
      </c>
      <c r="E3" s="3">
        <v>11232.8</v>
      </c>
      <c r="F3" s="4">
        <v>11573.6</v>
      </c>
      <c r="G3" s="5">
        <v>11357.6</v>
      </c>
      <c r="H3" s="22">
        <f>F3+'[1]ETE Ipiranga (2025)'!G5</f>
        <v>11573.6</v>
      </c>
      <c r="I3" s="15"/>
      <c r="J3" s="15"/>
      <c r="K3" s="15"/>
      <c r="L3" s="15"/>
      <c r="M3" s="15"/>
    </row>
    <row r="4" spans="1:13" x14ac:dyDescent="0.3">
      <c r="A4" s="32" t="s">
        <v>5</v>
      </c>
      <c r="B4" s="22">
        <v>1447</v>
      </c>
      <c r="C4" s="22">
        <v>1443</v>
      </c>
      <c r="D4" s="22">
        <v>1445</v>
      </c>
      <c r="E4" s="22">
        <v>1446</v>
      </c>
      <c r="F4" s="22">
        <v>1447</v>
      </c>
      <c r="G4" s="22">
        <v>1446</v>
      </c>
      <c r="H4" s="22">
        <v>1447</v>
      </c>
      <c r="I4" s="33"/>
      <c r="J4" s="15"/>
      <c r="K4" s="15"/>
      <c r="L4" s="15"/>
      <c r="M4" s="15"/>
    </row>
    <row r="5" spans="1:13" x14ac:dyDescent="0.3">
      <c r="A5" s="30" t="s">
        <v>21</v>
      </c>
      <c r="B5" s="23">
        <v>0.06</v>
      </c>
      <c r="C5" s="23">
        <v>0.06</v>
      </c>
      <c r="D5" s="23">
        <v>0.06</v>
      </c>
      <c r="E5" s="23">
        <v>0.06</v>
      </c>
      <c r="F5" s="23">
        <v>0.06</v>
      </c>
      <c r="G5" s="23">
        <v>0.06</v>
      </c>
      <c r="H5" s="23">
        <v>0.06</v>
      </c>
      <c r="I5" s="31"/>
      <c r="J5" s="14"/>
      <c r="K5" s="14"/>
      <c r="L5" s="14"/>
      <c r="M5" s="14"/>
    </row>
    <row r="6" spans="1:13" x14ac:dyDescent="0.3">
      <c r="A6" s="15" t="s">
        <v>30</v>
      </c>
      <c r="B6" s="23">
        <v>1</v>
      </c>
      <c r="C6" s="23">
        <v>1</v>
      </c>
      <c r="D6" s="23">
        <v>1</v>
      </c>
      <c r="E6" s="23">
        <v>1</v>
      </c>
      <c r="F6" s="23">
        <v>1</v>
      </c>
      <c r="G6" s="23">
        <v>1</v>
      </c>
      <c r="H6" s="23">
        <v>1</v>
      </c>
      <c r="I6" s="15"/>
      <c r="J6" s="15"/>
      <c r="K6" s="15"/>
      <c r="L6" s="15"/>
      <c r="M6" s="15"/>
    </row>
    <row r="7" spans="1:13" hidden="1" x14ac:dyDescent="0.3"/>
  </sheetData>
  <sheetProtection algorithmName="SHA-512" hashValue="+qxD1Tn4YJkSX2W0elo6GI+ZHQcZJ0FNPP+rtw9o4SsSyUDrrF/8KdVv+wW5+WvJODBOc0wieUoW5luQi1ZlNg==" saltValue="RaUFl54NN/MZCnIrYdaC6w==" spinCount="100000" sheet="1" formatCells="0" formatColumns="0" formatRows="0" insertColumns="0" insertRows="0" insertHyperlinks="0" deleteColumns="0" deleteRows="0" sort="0" autoFilter="0" pivotTables="0"/>
  <mergeCells count="1">
    <mergeCell ref="A1:A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1B09-705C-4432-A935-B92CCE24C90F}">
  <dimension ref="B3:AE16"/>
  <sheetViews>
    <sheetView showGridLines="0" workbookViewId="0">
      <selection activeCell="D4" sqref="D4"/>
    </sheetView>
  </sheetViews>
  <sheetFormatPr defaultRowHeight="14.4" x14ac:dyDescent="0.3"/>
  <cols>
    <col min="2" max="2" width="31.77734375" bestFit="1" customWidth="1"/>
    <col min="3" max="3" width="13.44140625" bestFit="1" customWidth="1"/>
    <col min="4" max="4" width="10.109375" bestFit="1" customWidth="1"/>
    <col min="16" max="16" width="15.109375" hidden="1" customWidth="1"/>
    <col min="17" max="17" width="6.5546875" hidden="1" customWidth="1"/>
    <col min="18" max="18" width="0" hidden="1" customWidth="1"/>
    <col min="19" max="19" width="21.44140625" hidden="1" customWidth="1"/>
    <col min="20" max="31" width="0" hidden="1" customWidth="1"/>
  </cols>
  <sheetData>
    <row r="3" spans="2:31" x14ac:dyDescent="0.3">
      <c r="B3" s="34" t="s">
        <v>4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S3" s="34" t="s">
        <v>6</v>
      </c>
      <c r="T3" s="1" t="s">
        <v>0</v>
      </c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</row>
    <row r="4" spans="2:31" x14ac:dyDescent="0.3">
      <c r="B4" s="34"/>
      <c r="C4" s="2">
        <v>45658</v>
      </c>
      <c r="D4" s="2">
        <v>45689</v>
      </c>
      <c r="E4" s="2">
        <f ca="1">E$4</f>
        <v>45717</v>
      </c>
      <c r="F4" s="2">
        <f ca="1">F$4</f>
        <v>45748</v>
      </c>
      <c r="G4" s="2">
        <f ca="1">G$4</f>
        <v>45778</v>
      </c>
      <c r="H4" s="2">
        <f ca="1">H$4</f>
        <v>45809</v>
      </c>
      <c r="I4" s="2">
        <v>45839</v>
      </c>
      <c r="J4" s="2">
        <v>45870</v>
      </c>
      <c r="K4" s="2">
        <v>45901</v>
      </c>
      <c r="L4" s="2">
        <v>45931</v>
      </c>
      <c r="M4" s="2">
        <v>45962</v>
      </c>
      <c r="N4" s="2">
        <v>45992</v>
      </c>
      <c r="S4" s="34"/>
      <c r="T4" s="2">
        <v>45658</v>
      </c>
      <c r="U4" s="2">
        <v>45689</v>
      </c>
      <c r="V4" s="2">
        <v>45717</v>
      </c>
      <c r="W4" s="2">
        <v>45748</v>
      </c>
      <c r="X4" s="2">
        <v>45778</v>
      </c>
      <c r="Y4" s="2">
        <v>45809</v>
      </c>
      <c r="Z4" s="2">
        <v>45839</v>
      </c>
      <c r="AA4" s="2">
        <v>45870</v>
      </c>
      <c r="AB4" s="2">
        <v>45901</v>
      </c>
      <c r="AC4" s="2">
        <v>45931</v>
      </c>
      <c r="AD4" s="2">
        <v>45962</v>
      </c>
      <c r="AE4" s="2">
        <v>45992</v>
      </c>
    </row>
    <row r="5" spans="2:31" x14ac:dyDescent="0.3">
      <c r="B5" s="18" t="s">
        <v>1</v>
      </c>
      <c r="C5" s="3">
        <f>C8+(C8*C7)</f>
        <v>197344.14</v>
      </c>
      <c r="D5" s="3">
        <f t="shared" ref="D5:I5" si="0">D8+(D8*D7)</f>
        <v>201003.73</v>
      </c>
      <c r="E5" s="3">
        <f t="shared" si="0"/>
        <v>198332.4</v>
      </c>
      <c r="F5" s="3">
        <f t="shared" si="0"/>
        <v>204483.84</v>
      </c>
      <c r="G5" s="3">
        <f>G8+(G8*G7)</f>
        <v>209808.5888</v>
      </c>
      <c r="H5" s="3">
        <f t="shared" si="0"/>
        <v>220230.21</v>
      </c>
      <c r="I5" s="3">
        <f t="shared" si="0"/>
        <v>229857.6</v>
      </c>
      <c r="J5" s="7"/>
      <c r="K5" s="7"/>
      <c r="L5" s="7"/>
      <c r="M5" s="7"/>
      <c r="N5" s="7"/>
      <c r="S5" s="9" t="s">
        <v>14</v>
      </c>
      <c r="T5" s="8">
        <f t="shared" ref="T5:AE5" si="1">(T13/$Q$9)</f>
        <v>0.56523540735423661</v>
      </c>
      <c r="U5" s="8">
        <f t="shared" si="1"/>
        <v>0.56674279748115752</v>
      </c>
      <c r="V5" s="8">
        <f t="shared" si="1"/>
        <v>0.5685014192958987</v>
      </c>
      <c r="W5" s="8">
        <f t="shared" si="1"/>
        <v>0.57043949231622559</v>
      </c>
      <c r="X5" s="8">
        <f t="shared" si="1"/>
        <v>0.57212633364873233</v>
      </c>
      <c r="Y5" s="8">
        <f t="shared" si="1"/>
        <v>0.57442330908023098</v>
      </c>
      <c r="Z5" s="8">
        <f t="shared" si="1"/>
        <v>0.57707918692290117</v>
      </c>
      <c r="AA5" s="8">
        <f t="shared" si="1"/>
        <v>0</v>
      </c>
      <c r="AB5" s="8">
        <f t="shared" si="1"/>
        <v>0</v>
      </c>
      <c r="AC5" s="8">
        <f t="shared" si="1"/>
        <v>0</v>
      </c>
      <c r="AD5" s="8">
        <f t="shared" si="1"/>
        <v>0</v>
      </c>
      <c r="AE5" s="8">
        <f t="shared" si="1"/>
        <v>0</v>
      </c>
    </row>
    <row r="6" spans="2:31" x14ac:dyDescent="0.3">
      <c r="B6" s="15" t="s">
        <v>5</v>
      </c>
      <c r="C6" s="17">
        <v>14290</v>
      </c>
      <c r="D6" s="17">
        <v>14306</v>
      </c>
      <c r="E6" s="17">
        <v>14358</v>
      </c>
      <c r="F6" s="17">
        <v>14379</v>
      </c>
      <c r="G6" s="17">
        <v>14432</v>
      </c>
      <c r="H6" s="17">
        <v>14477</v>
      </c>
      <c r="I6" s="17">
        <v>14563</v>
      </c>
      <c r="J6" s="7"/>
      <c r="K6" s="7"/>
      <c r="L6" s="7"/>
      <c r="M6" s="7"/>
      <c r="N6" s="7"/>
    </row>
    <row r="7" spans="2:31" x14ac:dyDescent="0.3">
      <c r="B7" s="15" t="s">
        <v>3</v>
      </c>
      <c r="C7" s="6">
        <v>0.38</v>
      </c>
      <c r="D7" s="6">
        <v>0.39</v>
      </c>
      <c r="E7" s="6">
        <v>0.4</v>
      </c>
      <c r="F7" s="6">
        <v>0.41</v>
      </c>
      <c r="G7" s="6">
        <v>0.38440000000000002</v>
      </c>
      <c r="H7" s="6">
        <v>0.39</v>
      </c>
      <c r="I7" s="16">
        <v>0.4</v>
      </c>
      <c r="J7" s="9"/>
      <c r="K7" s="9"/>
      <c r="L7" s="9"/>
      <c r="M7" s="9"/>
      <c r="N7" s="9"/>
      <c r="S7" s="34" t="s">
        <v>9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0</v>
      </c>
      <c r="Y7" s="1" t="s">
        <v>0</v>
      </c>
      <c r="Z7" s="1" t="s">
        <v>0</v>
      </c>
      <c r="AA7" s="1" t="s">
        <v>0</v>
      </c>
      <c r="AB7" s="1" t="s">
        <v>0</v>
      </c>
      <c r="AC7" s="1" t="s">
        <v>0</v>
      </c>
      <c r="AD7" s="1" t="s">
        <v>0</v>
      </c>
      <c r="AE7" s="1" t="s">
        <v>0</v>
      </c>
    </row>
    <row r="8" spans="2:31" x14ac:dyDescent="0.3">
      <c r="B8" s="15" t="s">
        <v>25</v>
      </c>
      <c r="C8" s="17">
        <v>143003</v>
      </c>
      <c r="D8" s="17">
        <v>144607</v>
      </c>
      <c r="E8" s="17">
        <v>141666</v>
      </c>
      <c r="F8" s="17">
        <v>145024</v>
      </c>
      <c r="G8" s="17">
        <v>151552</v>
      </c>
      <c r="H8" s="17">
        <v>158439</v>
      </c>
      <c r="I8" s="17">
        <v>164184</v>
      </c>
      <c r="J8" s="9"/>
      <c r="K8" s="9"/>
      <c r="L8" s="9"/>
      <c r="M8" s="9"/>
      <c r="N8" s="9"/>
      <c r="P8" t="s">
        <v>8</v>
      </c>
      <c r="Q8" s="10">
        <v>3.3</v>
      </c>
      <c r="S8" s="34"/>
      <c r="T8" s="2">
        <v>45658</v>
      </c>
      <c r="U8" s="2">
        <v>45689</v>
      </c>
      <c r="V8" s="2">
        <v>45717</v>
      </c>
      <c r="W8" s="2">
        <v>45748</v>
      </c>
      <c r="X8" s="2">
        <v>45778</v>
      </c>
      <c r="Y8" s="2">
        <v>45809</v>
      </c>
      <c r="Z8" s="2">
        <v>45839</v>
      </c>
      <c r="AA8" s="2">
        <v>45870</v>
      </c>
      <c r="AB8" s="2">
        <v>45901</v>
      </c>
      <c r="AC8" s="2">
        <v>45931</v>
      </c>
      <c r="AD8" s="2">
        <v>45962</v>
      </c>
      <c r="AE8" s="2">
        <v>45992</v>
      </c>
    </row>
    <row r="9" spans="2:31" x14ac:dyDescent="0.3">
      <c r="B9" s="15" t="s">
        <v>26</v>
      </c>
      <c r="C9" s="21">
        <f>C5*C7</f>
        <v>74990.773200000011</v>
      </c>
      <c r="D9" s="20">
        <f t="shared" ref="D9:I9" si="2">D5*D7</f>
        <v>78391.454700000002</v>
      </c>
      <c r="E9" s="20">
        <f t="shared" si="2"/>
        <v>79332.960000000006</v>
      </c>
      <c r="F9" s="20">
        <f t="shared" si="2"/>
        <v>83838.374400000001</v>
      </c>
      <c r="G9" s="20">
        <f t="shared" si="2"/>
        <v>80650.421534720008</v>
      </c>
      <c r="H9" s="20">
        <f t="shared" si="2"/>
        <v>85889.781900000002</v>
      </c>
      <c r="I9" s="20">
        <f t="shared" si="2"/>
        <v>91943.040000000008</v>
      </c>
      <c r="J9" s="8"/>
      <c r="K9" s="8"/>
      <c r="L9" s="8"/>
      <c r="M9" s="8"/>
      <c r="N9" s="9"/>
      <c r="P9" t="s">
        <v>11</v>
      </c>
      <c r="Q9" s="11">
        <v>91947</v>
      </c>
      <c r="S9" s="9" t="s">
        <v>10</v>
      </c>
      <c r="T9" s="13">
        <v>15749</v>
      </c>
      <c r="U9" s="13">
        <v>15791</v>
      </c>
      <c r="V9" s="13">
        <v>15840</v>
      </c>
      <c r="W9" s="13">
        <v>15894</v>
      </c>
      <c r="X9" s="13">
        <v>15941</v>
      </c>
      <c r="Y9" s="13">
        <v>16005</v>
      </c>
      <c r="Z9" s="13">
        <v>16079</v>
      </c>
      <c r="AA9" s="14"/>
      <c r="AB9" s="14"/>
      <c r="AC9" s="14"/>
      <c r="AD9" s="14"/>
      <c r="AE9" s="14"/>
    </row>
    <row r="10" spans="2:31" x14ac:dyDescent="0.3">
      <c r="B10" s="15" t="s">
        <v>7</v>
      </c>
      <c r="C10" s="19">
        <v>0.746</v>
      </c>
      <c r="D10" s="19">
        <v>0.746</v>
      </c>
      <c r="E10" s="19">
        <v>0.746</v>
      </c>
      <c r="F10" s="19">
        <v>0.746</v>
      </c>
      <c r="G10" s="19">
        <v>0.746</v>
      </c>
      <c r="H10" s="19">
        <v>0.746</v>
      </c>
      <c r="I10" s="19">
        <v>0.746</v>
      </c>
      <c r="J10" s="8"/>
      <c r="K10" s="8"/>
      <c r="L10" s="8"/>
      <c r="M10" s="8"/>
      <c r="N10" s="8"/>
      <c r="P10" s="10"/>
    </row>
    <row r="11" spans="2:31" x14ac:dyDescent="0.3">
      <c r="B11" s="15" t="s">
        <v>27</v>
      </c>
      <c r="C11" s="13">
        <f>399076.24+1095</f>
        <v>400171.24</v>
      </c>
      <c r="D11" s="13">
        <f>399076.24+1095</f>
        <v>400171.24</v>
      </c>
      <c r="E11" s="13">
        <f>399076.24+1095+715</f>
        <v>400886.24</v>
      </c>
      <c r="F11" s="13">
        <f>399076.24+1095+715</f>
        <v>400886.24</v>
      </c>
      <c r="G11" s="13">
        <f>399076.24+1095+715+550</f>
        <v>401436.24</v>
      </c>
      <c r="H11" s="13">
        <f>399076.24+1095+715+550</f>
        <v>401436.24</v>
      </c>
      <c r="I11" s="13">
        <f>399076.24+1095+715+550</f>
        <v>401436.24</v>
      </c>
      <c r="J11" s="14"/>
      <c r="K11" s="14"/>
      <c r="L11" s="14"/>
      <c r="M11" s="14"/>
      <c r="N11" s="14"/>
      <c r="S11" s="34" t="s">
        <v>12</v>
      </c>
      <c r="T11" s="1" t="s">
        <v>0</v>
      </c>
      <c r="U11" s="1" t="s">
        <v>0</v>
      </c>
      <c r="V11" s="1" t="s">
        <v>0</v>
      </c>
      <c r="W11" s="1" t="s">
        <v>0</v>
      </c>
      <c r="X11" s="1" t="s">
        <v>0</v>
      </c>
      <c r="Y11" s="1" t="s">
        <v>0</v>
      </c>
      <c r="Z11" s="1" t="s">
        <v>0</v>
      </c>
      <c r="AA11" s="1" t="s">
        <v>0</v>
      </c>
      <c r="AB11" s="1" t="s">
        <v>0</v>
      </c>
      <c r="AC11" s="1" t="s">
        <v>0</v>
      </c>
      <c r="AD11" s="1" t="s">
        <v>0</v>
      </c>
      <c r="AE11" s="1" t="s">
        <v>0</v>
      </c>
    </row>
    <row r="12" spans="2:31" x14ac:dyDescent="0.3">
      <c r="B12" s="15" t="s">
        <v>15</v>
      </c>
      <c r="C12" s="19">
        <v>1</v>
      </c>
      <c r="D12" s="19">
        <v>1</v>
      </c>
      <c r="E12" s="19">
        <v>1</v>
      </c>
      <c r="F12" s="19">
        <v>1</v>
      </c>
      <c r="G12" s="19">
        <v>1</v>
      </c>
      <c r="H12" s="19">
        <v>1</v>
      </c>
      <c r="I12" s="19">
        <v>1</v>
      </c>
      <c r="J12" s="8"/>
      <c r="K12" s="8"/>
      <c r="L12" s="8"/>
      <c r="M12" s="8"/>
      <c r="N12" s="8"/>
      <c r="S12" s="34"/>
      <c r="T12" s="2">
        <v>45658</v>
      </c>
      <c r="U12" s="2">
        <v>45689</v>
      </c>
      <c r="V12" s="2">
        <v>45717</v>
      </c>
      <c r="W12" s="2">
        <v>45748</v>
      </c>
      <c r="X12" s="2">
        <v>45778</v>
      </c>
      <c r="Y12" s="2">
        <v>45809</v>
      </c>
      <c r="Z12" s="2">
        <v>45839</v>
      </c>
      <c r="AA12" s="2">
        <v>45870</v>
      </c>
      <c r="AB12" s="2">
        <v>45901</v>
      </c>
      <c r="AC12" s="2">
        <v>45931</v>
      </c>
      <c r="AD12" s="2">
        <v>45962</v>
      </c>
      <c r="AE12" s="2">
        <v>45992</v>
      </c>
    </row>
    <row r="13" spans="2:31" x14ac:dyDescent="0.3">
      <c r="B13" s="15" t="s">
        <v>32</v>
      </c>
      <c r="C13" s="19">
        <f>'Dados gerais - SAA'!T5</f>
        <v>0.56523540735423661</v>
      </c>
      <c r="D13" s="19">
        <f>'Dados gerais - SAA'!U5</f>
        <v>0.56674279748115752</v>
      </c>
      <c r="E13" s="19">
        <f>'Dados gerais - SAA'!V5</f>
        <v>0.5685014192958987</v>
      </c>
      <c r="F13" s="19">
        <f>'Dados gerais - SAA'!W5</f>
        <v>0.57043949231622559</v>
      </c>
      <c r="G13" s="19">
        <f>'Dados gerais - SAA'!X5</f>
        <v>0.57212633364873233</v>
      </c>
      <c r="H13" s="19">
        <f>'Dados gerais - SAA'!Y5</f>
        <v>0.57442330908023098</v>
      </c>
      <c r="I13" s="19">
        <f>'Dados gerais - SAA'!Z5</f>
        <v>0.57707918692290117</v>
      </c>
      <c r="J13" s="8"/>
      <c r="K13" s="8"/>
      <c r="L13" s="8"/>
      <c r="M13" s="8"/>
      <c r="N13" s="8"/>
      <c r="S13" s="9" t="s">
        <v>13</v>
      </c>
      <c r="T13" s="12">
        <f t="shared" ref="T13:AE13" si="3">T9*$Q$8</f>
        <v>51971.7</v>
      </c>
      <c r="U13" s="12">
        <f t="shared" si="3"/>
        <v>52110.299999999996</v>
      </c>
      <c r="V13" s="12">
        <f t="shared" si="3"/>
        <v>52272</v>
      </c>
      <c r="W13" s="12">
        <f t="shared" si="3"/>
        <v>52450.2</v>
      </c>
      <c r="X13" s="12">
        <f t="shared" si="3"/>
        <v>52605.299999999996</v>
      </c>
      <c r="Y13" s="12">
        <f t="shared" si="3"/>
        <v>52816.5</v>
      </c>
      <c r="Z13" s="12">
        <f t="shared" si="3"/>
        <v>53060.7</v>
      </c>
      <c r="AA13" s="12">
        <f t="shared" si="3"/>
        <v>0</v>
      </c>
      <c r="AB13" s="12">
        <f t="shared" si="3"/>
        <v>0</v>
      </c>
      <c r="AC13" s="12">
        <f t="shared" si="3"/>
        <v>0</v>
      </c>
      <c r="AD13" s="12">
        <f t="shared" si="3"/>
        <v>0</v>
      </c>
      <c r="AE13" s="12">
        <f t="shared" si="3"/>
        <v>0</v>
      </c>
    </row>
    <row r="14" spans="2:31" x14ac:dyDescent="0.3">
      <c r="B14" s="15" t="s">
        <v>29</v>
      </c>
      <c r="C14" s="19">
        <v>1</v>
      </c>
      <c r="D14" s="19">
        <v>1</v>
      </c>
      <c r="E14" s="19">
        <v>1</v>
      </c>
      <c r="F14" s="19">
        <v>1</v>
      </c>
      <c r="G14" s="19">
        <v>1</v>
      </c>
      <c r="H14" s="19">
        <v>1</v>
      </c>
      <c r="I14" s="19">
        <v>1</v>
      </c>
      <c r="J14" s="8"/>
      <c r="K14" s="8"/>
      <c r="L14" s="8"/>
      <c r="M14" s="8"/>
      <c r="N14" s="8"/>
    </row>
    <row r="15" spans="2:31" x14ac:dyDescent="0.3">
      <c r="B15" s="15" t="s">
        <v>31</v>
      </c>
      <c r="C15" s="9">
        <v>161</v>
      </c>
      <c r="D15" s="9">
        <v>207</v>
      </c>
      <c r="E15" s="9">
        <v>135</v>
      </c>
      <c r="F15" s="9">
        <v>170</v>
      </c>
      <c r="G15" s="9">
        <v>170</v>
      </c>
      <c r="H15" s="9">
        <v>139</v>
      </c>
      <c r="I15" s="9">
        <v>180</v>
      </c>
      <c r="J15" s="7"/>
      <c r="K15" s="7"/>
      <c r="L15" s="7"/>
      <c r="M15" s="7"/>
      <c r="N15" s="7"/>
    </row>
    <row r="16" spans="2:31" x14ac:dyDescent="0.3">
      <c r="C16" s="11"/>
      <c r="D16" s="11"/>
      <c r="E16" s="11"/>
      <c r="F16" s="11"/>
      <c r="G16" s="11"/>
    </row>
  </sheetData>
  <sheetProtection algorithmName="SHA-512" hashValue="h0ORnyV44ugVniR3xQmQ6saGoO/WUrgZbCPrRsJaOgmdxCcGHep9GK/ULw2+Or8HH33QE1NHvNxSldpqT9vF/g==" saltValue="X06oLg7RljP3jpw6NkYZOQ==" spinCount="100000" sheet="1" formatCells="0" formatColumns="0" formatRows="0" insertColumns="0" insertRows="0" insertHyperlinks="0" deleteColumns="0" deleteRows="0" sort="0" autoFilter="0" pivotTables="0"/>
  <mergeCells count="4">
    <mergeCell ref="S3:S4"/>
    <mergeCell ref="S7:S8"/>
    <mergeCell ref="S11:S12"/>
    <mergeCell ref="B3:B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3DBA-DE7E-4BF8-A10B-96877BA75AA7}">
  <dimension ref="A1"/>
  <sheetViews>
    <sheetView showGridLines="0" tabSelected="1" topLeftCell="A52" workbookViewId="0">
      <selection activeCell="J71" sqref="J71"/>
    </sheetView>
  </sheetViews>
  <sheetFormatPr defaultRowHeight="14.4" x14ac:dyDescent="0.3"/>
  <sheetData/>
  <sheetProtection algorithmName="SHA-512" hashValue="D8dYY1pX+GFU63MfkPLFtLB3ST6HmHyl0gjcT0Y1GYY4CZ2hoBdRhr+FP/peiTI1rIih8oxYtBtPCUL2Fxz7sg==" saltValue="XX+4xSx3BRUXDQ6x8SlKE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C81F-3734-4C3D-9DE5-6B72E2DE84A4}">
  <dimension ref="A1"/>
  <sheetViews>
    <sheetView showGridLines="0" workbookViewId="0">
      <selection activeCell="K43" sqref="K43"/>
    </sheetView>
  </sheetViews>
  <sheetFormatPr defaultRowHeight="14.4" x14ac:dyDescent="0.3"/>
  <sheetData/>
  <sheetProtection algorithmName="SHA-512" hashValue="IoWTeGYeQHpJBCZCKt7qJRhvfGj5/nWwvxAQhNLo69gE7+qHSFCgX9fWZQ9rk5Xc20wvs56RkHwVDt9mnGFRhA==" saltValue="AoYQCyPSCb3AtBON0urDAg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Indicadores</vt:lpstr>
      <vt:lpstr>Dados - SES</vt:lpstr>
      <vt:lpstr>Dados gerais - SAA</vt:lpstr>
      <vt:lpstr>Gráficos - Água</vt:lpstr>
      <vt:lpstr>Gráficos - Esgoto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Moura Silva</dc:creator>
  <cp:lastModifiedBy>Lucas Moura Silva</cp:lastModifiedBy>
  <dcterms:created xsi:type="dcterms:W3CDTF">2025-08-06T00:12:45Z</dcterms:created>
  <dcterms:modified xsi:type="dcterms:W3CDTF">2025-08-21T19:44:47Z</dcterms:modified>
</cp:coreProperties>
</file>